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255" windowHeight="8160" activeTab="2"/>
  </bookViews>
  <sheets>
    <sheet name="Rate Analysis-HDPE" sheetId="1" r:id="rId1"/>
    <sheet name="Rate Analysis-MDPE" sheetId="5" r:id="rId2"/>
    <sheet name="Rate Analysis-DI" sheetId="3" r:id="rId3"/>
  </sheets>
  <definedNames>
    <definedName name="_xlnm.Print_Area" localSheetId="0">'Rate Analysis-HDPE'!$B$1:$M$21</definedName>
  </definedNames>
  <calcPr calcId="124519"/>
</workbook>
</file>

<file path=xl/calcChain.xml><?xml version="1.0" encoding="utf-8"?>
<calcChain xmlns="http://schemas.openxmlformats.org/spreadsheetml/2006/main">
  <c r="I6" i="3"/>
  <c r="I7"/>
  <c r="I8"/>
  <c r="I9"/>
  <c r="I10"/>
  <c r="I11"/>
  <c r="I12"/>
  <c r="I13"/>
  <c r="I14"/>
  <c r="I15"/>
  <c r="I16"/>
  <c r="I17"/>
  <c r="I18"/>
  <c r="I19"/>
  <c r="I5"/>
  <c r="E6"/>
  <c r="E7"/>
  <c r="E8"/>
  <c r="E9"/>
  <c r="E10"/>
  <c r="E11"/>
  <c r="E12"/>
  <c r="E13"/>
  <c r="E14"/>
  <c r="E15"/>
  <c r="E16"/>
  <c r="E17"/>
  <c r="E18"/>
  <c r="E19"/>
  <c r="E5"/>
  <c r="D6"/>
  <c r="D7"/>
  <c r="D8"/>
  <c r="D9"/>
  <c r="D10"/>
  <c r="D11"/>
  <c r="D12"/>
  <c r="D13"/>
  <c r="D14"/>
  <c r="D15"/>
  <c r="D16"/>
  <c r="D17"/>
  <c r="D18"/>
  <c r="D19"/>
  <c r="D5"/>
  <c r="H6"/>
  <c r="H7"/>
  <c r="H8"/>
  <c r="H9"/>
  <c r="H10"/>
  <c r="H11"/>
  <c r="H12"/>
  <c r="H13"/>
  <c r="H14"/>
  <c r="H15"/>
  <c r="H16"/>
  <c r="H17"/>
  <c r="H18"/>
  <c r="H19"/>
  <c r="G6"/>
  <c r="G7"/>
  <c r="G8"/>
  <c r="G9"/>
  <c r="G10"/>
  <c r="G11"/>
  <c r="G12"/>
  <c r="G13"/>
  <c r="G14"/>
  <c r="G15"/>
  <c r="G16"/>
  <c r="G17"/>
  <c r="G18"/>
  <c r="G19"/>
  <c r="H5"/>
  <c r="G5"/>
  <c r="F6"/>
  <c r="F7"/>
  <c r="F8"/>
  <c r="F9"/>
  <c r="F10"/>
  <c r="F11"/>
  <c r="F12"/>
  <c r="F13"/>
  <c r="F14"/>
  <c r="F15"/>
  <c r="F16"/>
  <c r="F17"/>
  <c r="F18"/>
  <c r="F19"/>
  <c r="F5"/>
  <c r="K8" i="1"/>
  <c r="K9"/>
  <c r="K10"/>
  <c r="K11"/>
  <c r="K12"/>
  <c r="K13"/>
  <c r="K14"/>
  <c r="K15"/>
  <c r="K16"/>
  <c r="K17"/>
  <c r="K18"/>
  <c r="K19"/>
  <c r="K20"/>
  <c r="K21"/>
  <c r="K7"/>
  <c r="K6"/>
  <c r="F7"/>
  <c r="F8"/>
  <c r="F9"/>
  <c r="F10"/>
  <c r="F11"/>
  <c r="F12"/>
  <c r="F13"/>
  <c r="F14"/>
  <c r="F15"/>
  <c r="F16"/>
  <c r="F17"/>
  <c r="F18"/>
  <c r="F19"/>
  <c r="F20"/>
  <c r="F21"/>
  <c r="F6"/>
  <c r="E7"/>
  <c r="E8"/>
  <c r="E9"/>
  <c r="E10"/>
  <c r="E11"/>
  <c r="E12"/>
  <c r="E13"/>
  <c r="E14"/>
  <c r="E15"/>
  <c r="E16"/>
  <c r="E17"/>
  <c r="E18"/>
  <c r="E19"/>
  <c r="E20"/>
  <c r="E21"/>
  <c r="E6"/>
  <c r="D7"/>
  <c r="D8"/>
  <c r="D9"/>
  <c r="D10"/>
  <c r="D11"/>
  <c r="D12"/>
  <c r="D13"/>
  <c r="D14"/>
  <c r="D15"/>
  <c r="D16"/>
  <c r="D17"/>
  <c r="D18"/>
  <c r="D19"/>
  <c r="D20"/>
  <c r="D21"/>
  <c r="D6"/>
  <c r="D7" i="5"/>
  <c r="D8"/>
  <c r="D9"/>
  <c r="D10"/>
  <c r="D11"/>
  <c r="D6"/>
  <c r="I9"/>
  <c r="I10"/>
  <c r="I11"/>
  <c r="G9"/>
  <c r="G10"/>
  <c r="G11"/>
  <c r="F9"/>
  <c r="F10"/>
  <c r="F11"/>
  <c r="E9"/>
  <c r="E10"/>
  <c r="E11"/>
  <c r="I7"/>
  <c r="I8"/>
  <c r="I6"/>
  <c r="G7"/>
  <c r="G8"/>
  <c r="G6"/>
  <c r="F7"/>
  <c r="F8"/>
  <c r="E7"/>
  <c r="E8"/>
  <c r="F6"/>
  <c r="E6"/>
  <c r="H6" s="1"/>
  <c r="I7" i="1"/>
  <c r="I8"/>
  <c r="I9"/>
  <c r="I10"/>
  <c r="I11"/>
  <c r="I12"/>
  <c r="I13"/>
  <c r="I14"/>
  <c r="I15"/>
  <c r="I16"/>
  <c r="I17"/>
  <c r="I18"/>
  <c r="I19"/>
  <c r="I20"/>
  <c r="I21"/>
  <c r="I6"/>
  <c r="H7"/>
  <c r="H8"/>
  <c r="H9"/>
  <c r="H10"/>
  <c r="H11"/>
  <c r="H12"/>
  <c r="H13"/>
  <c r="H14"/>
  <c r="H15"/>
  <c r="H16"/>
  <c r="H17"/>
  <c r="H18"/>
  <c r="H19"/>
  <c r="H20"/>
  <c r="H21"/>
  <c r="H6"/>
  <c r="G7"/>
  <c r="J7" s="1"/>
  <c r="G8"/>
  <c r="J8" s="1"/>
  <c r="G9"/>
  <c r="J9" s="1"/>
  <c r="G10"/>
  <c r="J10" s="1"/>
  <c r="G11"/>
  <c r="J11" s="1"/>
  <c r="G12"/>
  <c r="J12" s="1"/>
  <c r="G13"/>
  <c r="J13" s="1"/>
  <c r="G14"/>
  <c r="J14" s="1"/>
  <c r="G15"/>
  <c r="J15" s="1"/>
  <c r="G16"/>
  <c r="J16" s="1"/>
  <c r="G17"/>
  <c r="J17" s="1"/>
  <c r="G18"/>
  <c r="J18" s="1"/>
  <c r="G19"/>
  <c r="J19" s="1"/>
  <c r="G20"/>
  <c r="J20" s="1"/>
  <c r="G21"/>
  <c r="J21" s="1"/>
  <c r="G6"/>
  <c r="J6" s="1"/>
  <c r="J5" i="3" l="1"/>
  <c r="K5" s="1"/>
  <c r="H7" i="5"/>
  <c r="J7" s="1"/>
  <c r="K7" s="1"/>
  <c r="H10"/>
  <c r="H11"/>
  <c r="J11" s="1"/>
  <c r="K11" s="1"/>
  <c r="H9"/>
  <c r="J9" s="1"/>
  <c r="J6"/>
  <c r="H8"/>
  <c r="J7" i="3"/>
  <c r="K7" s="1"/>
  <c r="J8"/>
  <c r="K8" s="1"/>
  <c r="L8" s="1"/>
  <c r="J9"/>
  <c r="K9" s="1"/>
  <c r="J10"/>
  <c r="K10" s="1"/>
  <c r="L10" s="1"/>
  <c r="J11"/>
  <c r="K11" s="1"/>
  <c r="J12"/>
  <c r="K12" s="1"/>
  <c r="L12" s="1"/>
  <c r="J13"/>
  <c r="K13" s="1"/>
  <c r="J14"/>
  <c r="K14" s="1"/>
  <c r="L14" s="1"/>
  <c r="J15"/>
  <c r="K15" s="1"/>
  <c r="J16"/>
  <c r="K16" s="1"/>
  <c r="L16" s="1"/>
  <c r="J17"/>
  <c r="J18"/>
  <c r="K18" s="1"/>
  <c r="L18" s="1"/>
  <c r="J19"/>
  <c r="L15" i="1"/>
  <c r="L12"/>
  <c r="L7"/>
  <c r="L21"/>
  <c r="L18"/>
  <c r="L13"/>
  <c r="M18"/>
  <c r="M12"/>
  <c r="K9" i="5" l="1"/>
  <c r="J10"/>
  <c r="K10" s="1"/>
  <c r="J8"/>
  <c r="K8" s="1"/>
  <c r="L9" i="1"/>
  <c r="M9" s="1"/>
  <c r="L6"/>
  <c r="M6" s="1"/>
  <c r="L10"/>
  <c r="M10" s="1"/>
  <c r="L14"/>
  <c r="M14" s="1"/>
  <c r="L11"/>
  <c r="M11" s="1"/>
  <c r="L16"/>
  <c r="M16" s="1"/>
  <c r="L17"/>
  <c r="M17" s="1"/>
  <c r="L8"/>
  <c r="M8" s="1"/>
  <c r="L19"/>
  <c r="M19" s="1"/>
  <c r="L20"/>
  <c r="M20" s="1"/>
  <c r="J6" i="3"/>
  <c r="K6" s="1"/>
  <c r="L6" s="1"/>
  <c r="K6" i="5"/>
  <c r="M18" i="3"/>
  <c r="N18" s="1"/>
  <c r="M16"/>
  <c r="N16" s="1"/>
  <c r="M14"/>
  <c r="N14" s="1"/>
  <c r="M12"/>
  <c r="N12" s="1"/>
  <c r="M10"/>
  <c r="N10" s="1"/>
  <c r="M8"/>
  <c r="N8" s="1"/>
  <c r="K19"/>
  <c r="L19" s="1"/>
  <c r="K17"/>
  <c r="L17" s="1"/>
  <c r="L15"/>
  <c r="L13"/>
  <c r="L11"/>
  <c r="L9"/>
  <c r="L7"/>
  <c r="L5"/>
  <c r="M5" s="1"/>
  <c r="M13" i="1"/>
  <c r="M21"/>
  <c r="M7"/>
  <c r="M15"/>
  <c r="M6" i="3" l="1"/>
  <c r="N6" s="1"/>
  <c r="M19"/>
  <c r="N19" s="1"/>
  <c r="M17"/>
  <c r="N17" s="1"/>
  <c r="M7"/>
  <c r="N7" s="1"/>
  <c r="M15"/>
  <c r="N15" s="1"/>
  <c r="N5"/>
  <c r="M9"/>
  <c r="N9" s="1"/>
  <c r="M13"/>
  <c r="N13" s="1"/>
  <c r="M11"/>
  <c r="N11" s="1"/>
</calcChain>
</file>

<file path=xl/sharedStrings.xml><?xml version="1.0" encoding="utf-8"?>
<sst xmlns="http://schemas.openxmlformats.org/spreadsheetml/2006/main" count="84" uniqueCount="79">
  <si>
    <t>Total Rate inclusive of specials</t>
  </si>
  <si>
    <t>Total</t>
  </si>
  <si>
    <t>50 mm Dia</t>
  </si>
  <si>
    <t>40 mm Dia</t>
  </si>
  <si>
    <t>32 mm Dia SDR 11</t>
  </si>
  <si>
    <t>25 mm Dia SDR 11</t>
  </si>
  <si>
    <t>20 mm Dia SDR 9</t>
  </si>
  <si>
    <t>16 mm Dia</t>
  </si>
  <si>
    <t>630mm PN8</t>
  </si>
  <si>
    <t>560mm PN8</t>
  </si>
  <si>
    <t>500mm PN8</t>
  </si>
  <si>
    <t>450mm PN8</t>
  </si>
  <si>
    <t>400mm PN8</t>
  </si>
  <si>
    <t>355mm PN8</t>
  </si>
  <si>
    <t>315mm PN8</t>
  </si>
  <si>
    <t>280mm PN8</t>
  </si>
  <si>
    <t>250mm PN8</t>
  </si>
  <si>
    <t>225mm PN8</t>
  </si>
  <si>
    <t>200mm PN8</t>
  </si>
  <si>
    <t>180mm PN8</t>
  </si>
  <si>
    <t>160mm PN8</t>
  </si>
  <si>
    <t>140mm PN8</t>
  </si>
  <si>
    <t>125mm PN8</t>
  </si>
  <si>
    <t>110mm PN8</t>
  </si>
  <si>
    <t>Total Rate</t>
  </si>
  <si>
    <r>
      <t xml:space="preserve">Service Connections: Supply, Laying, Jointing, Field Testing, Commissioning complete at site of  </t>
    </r>
    <r>
      <rPr>
        <b/>
        <sz val="10.5"/>
        <color indexed="8"/>
        <rFont val="Times New Roman"/>
        <family val="1"/>
      </rPr>
      <t xml:space="preserve">MDPE (PE 80 Grade Coumpound) Pipes PN-16 </t>
    </r>
    <r>
      <rPr>
        <b/>
        <sz val="10.5"/>
        <color theme="1"/>
        <rFont val="Times New Roman"/>
        <family val="1"/>
      </rPr>
      <t xml:space="preserve">(16 kg/sqcm) as per ISO4427 and specifications for water application, including all cost of material, labour required, transportation, loading, unloading &amp; stacking etc. complete.  </t>
    </r>
  </si>
  <si>
    <r>
      <t xml:space="preserve">Supply, Laying, Jointing, Field Testing, Commissioning complete at site of  </t>
    </r>
    <r>
      <rPr>
        <b/>
        <sz val="10.5"/>
        <color indexed="8"/>
        <rFont val="Times New Roman"/>
        <family val="1"/>
      </rPr>
      <t xml:space="preserve">HDPE (PE80 Grade Coumpound) Pipes PN-8.0 </t>
    </r>
    <r>
      <rPr>
        <b/>
        <sz val="10.5"/>
        <color theme="1"/>
        <rFont val="Times New Roman"/>
        <family val="1"/>
      </rPr>
      <t xml:space="preserve">(8.0 kg/sqcm) as per IS:4984 and specifications for water application, including all cost of material, labour required, transportation, loading, unloading &amp; stacking etc. complete.  </t>
    </r>
  </si>
  <si>
    <t>Rate Analysis: MDPE Pipes</t>
  </si>
  <si>
    <t>HDPE Pipes</t>
  </si>
  <si>
    <t xml:space="preserve"> Rate Analysis of HDPE pipe</t>
  </si>
  <si>
    <t xml:space="preserve">Local Handling &amp; storage at </t>
  </si>
  <si>
    <t xml:space="preserve">Laying and Jointing at </t>
  </si>
  <si>
    <t xml:space="preserve">Testing and commissioning at </t>
  </si>
  <si>
    <t xml:space="preserve">Contractors Profit at </t>
  </si>
  <si>
    <t>Specials at % of total cost</t>
  </si>
  <si>
    <t xml:space="preserve">Total Rate including specials </t>
  </si>
  <si>
    <t>Jain irrigation</t>
  </si>
  <si>
    <t xml:space="preserve"> Quotation of firm</t>
  </si>
  <si>
    <t xml:space="preserve">Local handling and storage at </t>
  </si>
  <si>
    <t xml:space="preserve">Breakage at </t>
  </si>
  <si>
    <t xml:space="preserve">Contractors profit at </t>
  </si>
  <si>
    <t>Rates FOR Jalgaon, excise included, CST/LST extra</t>
  </si>
  <si>
    <t>Transportation at</t>
  </si>
  <si>
    <t>CST at</t>
  </si>
  <si>
    <r>
      <rPr>
        <b/>
        <sz val="10.5"/>
        <color rgb="FFFF0000"/>
        <rFont val="Times New Roman"/>
        <family val="1"/>
      </rPr>
      <t>Guide to use tool:</t>
    </r>
    <r>
      <rPr>
        <b/>
        <sz val="10.5"/>
        <color theme="1"/>
        <rFont val="Times New Roman"/>
        <family val="1"/>
      </rPr>
      <t xml:space="preserve"> i) In column C, yellow cells, put current rates of pipes. ii) These rates are FOR,Jalgaon as such transportation added, Excise included as such 0% added , CST not included as such added extra,  iii) Inspection is to be paid separately to inspection agency as such not included in these rates if otherwise then it may be added separately. iv) In row 4, green cells some percentages are given which may be reviewed and revise/update if required.  </t>
    </r>
  </si>
  <si>
    <t>Excise Duty at</t>
  </si>
  <si>
    <r>
      <rPr>
        <b/>
        <sz val="10.5"/>
        <color rgb="FFFF0000"/>
        <rFont val="Times New Roman"/>
        <family val="1"/>
      </rPr>
      <t>Guide to use tool</t>
    </r>
    <r>
      <rPr>
        <b/>
        <sz val="10.5"/>
        <color theme="1"/>
        <rFont val="Times New Roman"/>
        <family val="1"/>
      </rPr>
      <t xml:space="preserve">: </t>
    </r>
    <r>
      <rPr>
        <sz val="10.5"/>
        <color theme="1"/>
        <rFont val="Times New Roman"/>
        <family val="1"/>
      </rPr>
      <t xml:space="preserve">i) In column C, yellow cells, put current rates of pipes. ii) These rates are FOR,NCR, Excise 8.24% included, CST at 2% against form C included, Inspection extra. As such transportation, excise duty and CST taken at 0%. If not included put suitable % in row 5 iii) Inspection is to be paid separately to inspection agency as such not included in these rates if otherwise then it may be added separately. iv) In row 5, green cells some percentages are given which may be reviewed and revise/update if required.  </t>
    </r>
  </si>
  <si>
    <t>Rate of                       Rs per Meter</t>
  </si>
  <si>
    <t>Local handling and storage at</t>
  </si>
  <si>
    <t xml:space="preserve">Laying and Jointing of pipes &amp; hydraulic testing at </t>
  </si>
  <si>
    <t>Specials at</t>
  </si>
  <si>
    <t>Rate Analysis: Ductile Iron (DI)  Pipes</t>
  </si>
  <si>
    <t>100 mm K7</t>
  </si>
  <si>
    <t>Supply, Laying, Jointing Field Testing &amp; Commissioning complete at site as per specifications of centrifugally cast (spun) Ductile Iron Pressure Pipes (S &amp;S) ISI marked for water conforming to IS 8329/2000 with push on type EPDM 'ISI marked' rubber gasket jointing as per IS 5382 specifications. Pipe shall be outside Zinc coated with finishing layer of Bitumen and have factory cement mortar lining as per IS 8329/2000. The rates includes all cost of material, labour required, transportation, loading, unloading &amp; stacking etc. complete and also includes the cost of EPDM 'ISI marked' rubber gasket</t>
  </si>
  <si>
    <t>150 mm K7</t>
  </si>
  <si>
    <t>200 mm K7</t>
  </si>
  <si>
    <t>250 mm K7</t>
  </si>
  <si>
    <t>300 mm K7</t>
  </si>
  <si>
    <t>350 mm K7</t>
  </si>
  <si>
    <t>400 mm K7</t>
  </si>
  <si>
    <t>450 mm K7</t>
  </si>
  <si>
    <t>500 mm K7</t>
  </si>
  <si>
    <t>600 mm K7</t>
  </si>
  <si>
    <t>700 mm K7</t>
  </si>
  <si>
    <t>750 mm K7</t>
  </si>
  <si>
    <t>800 mm K7</t>
  </si>
  <si>
    <t>900 mm K7</t>
  </si>
  <si>
    <t>1000 mm K7</t>
  </si>
  <si>
    <t xml:space="preserve">Electrosteel rate vide letter 449/4-2-09    </t>
  </si>
  <si>
    <t>Excise duty at</t>
  </si>
  <si>
    <t xml:space="preserve">CST </t>
  </si>
  <si>
    <t xml:space="preserve">Note: Rate in colomn 3 are to be taken as per prevalent market rates. </t>
  </si>
  <si>
    <r>
      <rPr>
        <b/>
        <sz val="10.5"/>
        <color rgb="FFFF0000"/>
        <rFont val="Times New Roman"/>
        <family val="1"/>
      </rPr>
      <t>Guidance for use of Tool:</t>
    </r>
    <r>
      <rPr>
        <b/>
        <sz val="10.5"/>
        <rFont val="Times New Roman"/>
        <family val="1"/>
      </rPr>
      <t xml:space="preserve"> </t>
    </r>
    <r>
      <rPr>
        <sz val="10.5"/>
        <rFont val="Times New Roman"/>
        <family val="1"/>
      </rPr>
      <t>i) Adopt current market rate in column Consitions about excise duty, transportation, CST to be suitably accounted</t>
    </r>
    <r>
      <rPr>
        <b/>
        <sz val="10.5"/>
        <rFont val="Times New Roman"/>
        <family val="1"/>
      </rPr>
      <t xml:space="preserve">.  </t>
    </r>
    <r>
      <rPr>
        <sz val="10.5"/>
        <rFont val="Times New Roman"/>
        <family val="1"/>
      </rPr>
      <t>ii)</t>
    </r>
    <r>
      <rPr>
        <b/>
        <sz val="10.5"/>
        <rFont val="Times New Roman"/>
        <family val="1"/>
      </rPr>
      <t xml:space="preserve"> </t>
    </r>
    <r>
      <rPr>
        <sz val="10.5"/>
        <color theme="1"/>
        <rFont val="Times New Roman"/>
        <family val="1"/>
      </rPr>
      <t xml:space="preserve">Rate in colomn 3 are with Nill Excise duty against valid Excise Duty Exemption certificate to be provided by the buyer along with the order / before production Central Excise Notification No. 6/2006 as amended by Central Excise Notification No. 6/2007 dated 1st March 2007. However, if excise duty is leviable than put suitable % in cell D3.Inspection charges included. These rates are FOR NCR as such transportation taken 0% however if transportation is extra then put suitable % in cell E3. These rates are with CST zero against form C. If it is to be added then take suitable % in cell F3. Rubber gasket included in rate. if not included then add suitble cost for rubber ring. iii) Green cells may be reviewed and suitably revised/updated if needed. </t>
    </r>
  </si>
  <si>
    <t>Excise applicable</t>
  </si>
  <si>
    <t>Transportation cost</t>
  </si>
  <si>
    <t>CST applicable</t>
  </si>
  <si>
    <t>Laying and jointing cost</t>
  </si>
  <si>
    <t xml:space="preserve">Rate of Pipe </t>
  </si>
  <si>
    <t xml:space="preserve">M/S kriti letter </t>
  </si>
</sst>
</file>

<file path=xl/styles.xml><?xml version="1.0" encoding="utf-8"?>
<styleSheet xmlns="http://schemas.openxmlformats.org/spreadsheetml/2006/main">
  <numFmts count="2">
    <numFmt numFmtId="43" formatCode="_(* #,##0.00_);_(* \(#,##0.00\);_(* &quot;-&quot;??_);_(@_)"/>
    <numFmt numFmtId="164" formatCode="_(* #,##0_);_(* \(#,##0\);_(* &quot;-&quot;??_);_(@_)"/>
  </numFmts>
  <fonts count="9">
    <font>
      <sz val="11"/>
      <color theme="1"/>
      <name val="Calibri"/>
      <family val="2"/>
      <scheme val="minor"/>
    </font>
    <font>
      <sz val="11"/>
      <color theme="1"/>
      <name val="Calibri"/>
      <family val="2"/>
      <scheme val="minor"/>
    </font>
    <font>
      <b/>
      <sz val="10.5"/>
      <color theme="1"/>
      <name val="Times New Roman"/>
      <family val="1"/>
    </font>
    <font>
      <sz val="10.5"/>
      <color theme="1"/>
      <name val="Times New Roman"/>
      <family val="1"/>
    </font>
    <font>
      <b/>
      <sz val="10.5"/>
      <color indexed="8"/>
      <name val="Times New Roman"/>
      <family val="1"/>
    </font>
    <font>
      <sz val="10.5"/>
      <color rgb="FF000000"/>
      <name val="Times New Roman"/>
      <family val="1"/>
    </font>
    <font>
      <sz val="10.5"/>
      <name val="Times New Roman"/>
      <family val="1"/>
    </font>
    <font>
      <b/>
      <sz val="10.5"/>
      <name val="Times New Roman"/>
      <family val="1"/>
    </font>
    <font>
      <b/>
      <sz val="10.5"/>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bottom style="thin">
        <color auto="1"/>
      </bottom>
      <diagonal/>
    </border>
    <border>
      <left/>
      <right/>
      <top/>
      <bottom style="hair">
        <color auto="1"/>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3" fillId="0" borderId="0" xfId="0" applyFont="1"/>
    <xf numFmtId="0" fontId="2" fillId="0" borderId="0" xfId="0" applyFont="1" applyAlignment="1"/>
    <xf numFmtId="0" fontId="3" fillId="0" borderId="0" xfId="0" applyFont="1" applyAlignment="1">
      <alignment horizontal="center" vertical="center"/>
    </xf>
    <xf numFmtId="0" fontId="3" fillId="0" borderId="0" xfId="0" applyFont="1" applyAlignment="1">
      <alignment wrapText="1"/>
    </xf>
    <xf numFmtId="0" fontId="2" fillId="0" borderId="0" xfId="0" applyFont="1"/>
    <xf numFmtId="0" fontId="3" fillId="0" borderId="0" xfId="0" applyFont="1" applyBorder="1"/>
    <xf numFmtId="0" fontId="3" fillId="0" borderId="0" xfId="0" applyFont="1" applyAlignment="1"/>
    <xf numFmtId="0" fontId="5" fillId="0" borderId="4" xfId="0" applyFont="1" applyBorder="1" applyAlignment="1">
      <alignment vertical="top"/>
    </xf>
    <xf numFmtId="0" fontId="5" fillId="0" borderId="7" xfId="0" applyFont="1" applyBorder="1" applyAlignment="1">
      <alignment vertical="top"/>
    </xf>
    <xf numFmtId="0" fontId="2" fillId="0" borderId="1" xfId="0" applyFont="1" applyBorder="1" applyAlignment="1"/>
    <xf numFmtId="0" fontId="2" fillId="0" borderId="2" xfId="0" applyFont="1" applyBorder="1" applyAlignment="1"/>
    <xf numFmtId="0" fontId="2" fillId="0" borderId="3" xfId="0" applyFont="1" applyBorder="1" applyAlignment="1"/>
    <xf numFmtId="1" fontId="6" fillId="0" borderId="4" xfId="0" applyNumberFormat="1" applyFont="1" applyBorder="1" applyAlignment="1">
      <alignment vertical="center" wrapText="1"/>
    </xf>
    <xf numFmtId="1" fontId="6" fillId="0" borderId="7" xfId="0" applyNumberFormat="1" applyFont="1" applyBorder="1" applyAlignment="1">
      <alignment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0" xfId="0" applyFont="1" applyAlignment="1">
      <alignment horizontal="center" vertical="center"/>
    </xf>
    <xf numFmtId="0" fontId="2" fillId="0" borderId="4" xfId="0" applyNumberFormat="1" applyFont="1" applyBorder="1" applyAlignment="1">
      <alignment vertical="top" wrapText="1"/>
    </xf>
    <xf numFmtId="43" fontId="3" fillId="0" borderId="5" xfId="1" applyFont="1" applyBorder="1"/>
    <xf numFmtId="43" fontId="3" fillId="0" borderId="6" xfId="1" applyFont="1" applyBorder="1"/>
    <xf numFmtId="43" fontId="3" fillId="0" borderId="5" xfId="1" applyFont="1" applyBorder="1" applyAlignment="1">
      <alignment horizontal="right" vertical="top"/>
    </xf>
    <xf numFmtId="43" fontId="5" fillId="0" borderId="5" xfId="1" applyFont="1" applyBorder="1" applyAlignment="1">
      <alignment vertical="top"/>
    </xf>
    <xf numFmtId="43" fontId="3" fillId="0" borderId="5" xfId="1" applyFont="1" applyBorder="1" applyAlignment="1">
      <alignment vertical="top"/>
    </xf>
    <xf numFmtId="43" fontId="3" fillId="0" borderId="6" xfId="1" applyFont="1" applyBorder="1" applyAlignment="1">
      <alignment vertical="top"/>
    </xf>
    <xf numFmtId="43" fontId="3" fillId="0" borderId="8" xfId="1" applyFont="1" applyBorder="1" applyAlignment="1">
      <alignment vertical="top"/>
    </xf>
    <xf numFmtId="43" fontId="3" fillId="0" borderId="9" xfId="1" applyFont="1" applyBorder="1" applyAlignment="1">
      <alignment vertical="top"/>
    </xf>
    <xf numFmtId="0" fontId="2" fillId="0" borderId="0" xfId="0" applyFont="1" applyBorder="1" applyAlignment="1"/>
    <xf numFmtId="164" fontId="3" fillId="0" borderId="5" xfId="1" applyNumberFormat="1" applyFont="1" applyBorder="1" applyAlignment="1">
      <alignment vertical="top"/>
    </xf>
    <xf numFmtId="164" fontId="3" fillId="0" borderId="6" xfId="1" applyNumberFormat="1"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164" fontId="3" fillId="0" borderId="8" xfId="1" applyNumberFormat="1" applyFont="1" applyBorder="1" applyAlignment="1">
      <alignment vertical="top"/>
    </xf>
    <xf numFmtId="164" fontId="3" fillId="0" borderId="9" xfId="1" applyNumberFormat="1" applyFont="1" applyBorder="1" applyAlignment="1">
      <alignment vertical="top"/>
    </xf>
    <xf numFmtId="164" fontId="3" fillId="2" borderId="5" xfId="1" applyNumberFormat="1" applyFont="1" applyFill="1" applyBorder="1" applyAlignment="1">
      <alignment vertical="top"/>
    </xf>
    <xf numFmtId="164" fontId="3" fillId="2" borderId="8" xfId="1" applyNumberFormat="1" applyFont="1" applyFill="1" applyBorder="1" applyAlignment="1">
      <alignment vertical="top"/>
    </xf>
    <xf numFmtId="0" fontId="6"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 fontId="6" fillId="0" borderId="0" xfId="0" applyNumberFormat="1" applyFont="1" applyBorder="1" applyAlignment="1">
      <alignment vertical="center" wrapText="1"/>
    </xf>
    <xf numFmtId="43" fontId="3" fillId="2" borderId="5" xfId="1" applyFont="1" applyFill="1" applyBorder="1"/>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43" fontId="3" fillId="2" borderId="5" xfId="1" applyFont="1" applyFill="1" applyBorder="1" applyAlignment="1">
      <alignment horizontal="right" vertical="top"/>
    </xf>
    <xf numFmtId="43" fontId="3" fillId="2" borderId="8" xfId="1" applyFont="1" applyFill="1" applyBorder="1" applyAlignment="1">
      <alignment horizontal="right" vertical="top"/>
    </xf>
    <xf numFmtId="9" fontId="2" fillId="3" borderId="5" xfId="0" applyNumberFormat="1" applyFont="1" applyFill="1" applyBorder="1" applyAlignment="1">
      <alignment horizontal="center" vertical="top" wrapText="1"/>
    </xf>
    <xf numFmtId="9" fontId="2" fillId="0" borderId="5" xfId="0" applyNumberFormat="1" applyFont="1" applyBorder="1" applyAlignment="1">
      <alignment vertical="top" wrapText="1"/>
    </xf>
    <xf numFmtId="9" fontId="2" fillId="3" borderId="5" xfId="0" applyNumberFormat="1" applyFont="1" applyFill="1" applyBorder="1" applyAlignment="1">
      <alignment vertical="top" wrapText="1"/>
    </xf>
    <xf numFmtId="43" fontId="3" fillId="4" borderId="5" xfId="1" applyFont="1" applyFill="1" applyBorder="1"/>
    <xf numFmtId="43" fontId="3" fillId="4" borderId="5" xfId="1" applyFont="1" applyFill="1" applyBorder="1" applyAlignment="1">
      <alignment horizontal="right" vertical="top"/>
    </xf>
    <xf numFmtId="1" fontId="3" fillId="0" borderId="12" xfId="0" applyNumberFormat="1" applyFont="1" applyBorder="1" applyAlignment="1">
      <alignment horizontal="left" vertical="center" wrapText="1"/>
    </xf>
    <xf numFmtId="164" fontId="3" fillId="4" borderId="5" xfId="1" applyNumberFormat="1" applyFont="1" applyFill="1" applyBorder="1" applyAlignment="1">
      <alignment vertical="top"/>
    </xf>
    <xf numFmtId="0" fontId="6" fillId="0" borderId="1" xfId="0" applyFont="1" applyBorder="1" applyAlignment="1">
      <alignment vertical="top" wrapText="1"/>
    </xf>
    <xf numFmtId="2" fontId="3" fillId="0" borderId="2" xfId="0" applyNumberFormat="1"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10" fontId="3" fillId="3" borderId="12" xfId="0" applyNumberFormat="1" applyFont="1" applyFill="1" applyBorder="1" applyAlignment="1">
      <alignment horizontal="left" vertical="center" wrapText="1"/>
    </xf>
    <xf numFmtId="10" fontId="3" fillId="3" borderId="12" xfId="0" applyNumberFormat="1" applyFont="1" applyFill="1" applyBorder="1" applyAlignment="1">
      <alignment horizontal="center" vertical="center" wrapText="1"/>
    </xf>
    <xf numFmtId="9" fontId="3" fillId="3" borderId="12" xfId="0" applyNumberFormat="1" applyFont="1" applyFill="1" applyBorder="1" applyAlignment="1">
      <alignment horizontal="center" vertical="center" wrapText="1"/>
    </xf>
    <xf numFmtId="0" fontId="3" fillId="0" borderId="5" xfId="0" applyFont="1" applyBorder="1" applyAlignment="1">
      <alignment horizontal="center" vertical="top" wrapText="1"/>
    </xf>
    <xf numFmtId="0" fontId="2" fillId="0" borderId="0" xfId="0" applyFont="1" applyAlignment="1">
      <alignment horizontal="center"/>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0" xfId="0" applyFont="1" applyBorder="1" applyAlignment="1">
      <alignment horizontal="center"/>
    </xf>
    <xf numFmtId="0" fontId="3" fillId="0" borderId="10" xfId="0" applyFont="1" applyBorder="1" applyAlignment="1">
      <alignment horizontal="left" vertical="top" wrapText="1"/>
    </xf>
    <xf numFmtId="0" fontId="3" fillId="2"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2"/>
  <sheetViews>
    <sheetView view="pageBreakPreview" zoomScale="91" zoomScaleSheetLayoutView="91" workbookViewId="0">
      <selection activeCell="F10" sqref="F10"/>
    </sheetView>
  </sheetViews>
  <sheetFormatPr defaultRowHeight="13.5"/>
  <cols>
    <col min="1" max="1" width="3.7109375" style="1" customWidth="1"/>
    <col min="2" max="2" width="45.28515625" style="1" customWidth="1"/>
    <col min="3" max="3" width="12" style="1" customWidth="1"/>
    <col min="4" max="4" width="9.28515625" style="1" customWidth="1"/>
    <col min="5" max="5" width="8.85546875" style="1" customWidth="1"/>
    <col min="6" max="6" width="8.7109375" style="1" customWidth="1"/>
    <col min="7" max="7" width="8.85546875" style="1" customWidth="1"/>
    <col min="8" max="8" width="8.28515625" style="1" customWidth="1"/>
    <col min="9" max="9" width="9.5703125" style="1" customWidth="1"/>
    <col min="10" max="10" width="10" style="1" customWidth="1"/>
    <col min="11" max="11" width="9.5703125" style="1" customWidth="1"/>
    <col min="12" max="12" width="8.5703125" style="1" customWidth="1"/>
    <col min="13" max="13" width="10.140625" style="1" customWidth="1"/>
    <col min="14" max="15" width="9.140625" style="1"/>
    <col min="16" max="16" width="11.140625" style="1" customWidth="1"/>
    <col min="17" max="16384" width="9.140625" style="1"/>
  </cols>
  <sheetData>
    <row r="1" spans="1:13">
      <c r="A1" s="2"/>
      <c r="B1" s="62" t="s">
        <v>29</v>
      </c>
      <c r="C1" s="62"/>
      <c r="D1" s="62"/>
      <c r="E1" s="62"/>
      <c r="F1" s="62"/>
      <c r="G1" s="62"/>
      <c r="H1" s="62"/>
      <c r="I1" s="62"/>
      <c r="J1" s="62"/>
      <c r="K1" s="62"/>
      <c r="L1" s="62"/>
      <c r="M1" s="62"/>
    </row>
    <row r="2" spans="1:13" ht="40.5" customHeight="1">
      <c r="A2" s="2"/>
      <c r="B2" s="63" t="s">
        <v>46</v>
      </c>
      <c r="C2" s="63"/>
      <c r="D2" s="63"/>
      <c r="E2" s="63"/>
      <c r="F2" s="63"/>
      <c r="G2" s="63"/>
      <c r="H2" s="63"/>
      <c r="I2" s="63"/>
      <c r="J2" s="63"/>
      <c r="K2" s="63"/>
      <c r="L2" s="63"/>
      <c r="M2" s="63"/>
    </row>
    <row r="3" spans="1:13">
      <c r="A3" s="2"/>
      <c r="B3" s="10" t="s">
        <v>28</v>
      </c>
      <c r="C3" s="11"/>
      <c r="D3" s="11"/>
      <c r="E3" s="11"/>
      <c r="F3" s="11"/>
      <c r="G3" s="11"/>
      <c r="H3" s="11"/>
      <c r="I3" s="11"/>
      <c r="J3" s="11"/>
      <c r="K3" s="11"/>
      <c r="L3" s="11"/>
      <c r="M3" s="12"/>
    </row>
    <row r="4" spans="1:13" ht="98.25" customHeight="1">
      <c r="A4" s="3"/>
      <c r="B4" s="15" t="s">
        <v>26</v>
      </c>
      <c r="C4" s="16" t="s">
        <v>77</v>
      </c>
      <c r="D4" s="16" t="s">
        <v>42</v>
      </c>
      <c r="E4" s="16" t="s">
        <v>45</v>
      </c>
      <c r="F4" s="16" t="s">
        <v>43</v>
      </c>
      <c r="G4" s="16" t="s">
        <v>30</v>
      </c>
      <c r="H4" s="16" t="s">
        <v>31</v>
      </c>
      <c r="I4" s="16" t="s">
        <v>32</v>
      </c>
      <c r="J4" s="16" t="s">
        <v>33</v>
      </c>
      <c r="K4" s="16" t="s">
        <v>24</v>
      </c>
      <c r="L4" s="16" t="s">
        <v>34</v>
      </c>
      <c r="M4" s="17" t="s">
        <v>35</v>
      </c>
    </row>
    <row r="5" spans="1:13" ht="27" customHeight="1">
      <c r="A5" s="3"/>
      <c r="B5" s="42"/>
      <c r="C5" s="61" t="s">
        <v>78</v>
      </c>
      <c r="D5" s="47">
        <v>0</v>
      </c>
      <c r="E5" s="47">
        <v>0</v>
      </c>
      <c r="F5" s="47">
        <v>0</v>
      </c>
      <c r="G5" s="47">
        <v>0.01</v>
      </c>
      <c r="H5" s="47">
        <v>0.03</v>
      </c>
      <c r="I5" s="47">
        <v>0.04</v>
      </c>
      <c r="J5" s="47">
        <v>0.1</v>
      </c>
      <c r="K5" s="43"/>
      <c r="L5" s="47">
        <v>0.1</v>
      </c>
      <c r="M5" s="44"/>
    </row>
    <row r="6" spans="1:13">
      <c r="B6" s="8" t="s">
        <v>23</v>
      </c>
      <c r="C6" s="45">
        <v>261.19</v>
      </c>
      <c r="D6" s="51">
        <f>C6*$D$5</f>
        <v>0</v>
      </c>
      <c r="E6" s="51">
        <f>C6*$E$5</f>
        <v>0</v>
      </c>
      <c r="F6" s="51">
        <f>C6*$F$5</f>
        <v>0</v>
      </c>
      <c r="G6" s="23">
        <f>C6*$G$5</f>
        <v>2.6118999999999999</v>
      </c>
      <c r="H6" s="23">
        <f>C6*$H$5</f>
        <v>7.8356999999999992</v>
      </c>
      <c r="I6" s="22">
        <f>C6*$I$5</f>
        <v>10.4476</v>
      </c>
      <c r="J6" s="24">
        <f>(C6+G6+H6+I6)*$J$5</f>
        <v>28.20852</v>
      </c>
      <c r="K6" s="24">
        <f>SUM(C6:J6)</f>
        <v>310.29372000000001</v>
      </c>
      <c r="L6" s="24">
        <f>K6*$L$5</f>
        <v>31.029372000000002</v>
      </c>
      <c r="M6" s="25">
        <f t="shared" ref="M6:M21" si="0">K6+L6</f>
        <v>341.32309200000003</v>
      </c>
    </row>
    <row r="7" spans="1:13">
      <c r="B7" s="8" t="s">
        <v>22</v>
      </c>
      <c r="C7" s="45">
        <v>335.93</v>
      </c>
      <c r="D7" s="51">
        <f t="shared" ref="D7:D21" si="1">C7*$D$5</f>
        <v>0</v>
      </c>
      <c r="E7" s="51">
        <f t="shared" ref="E7:E21" si="2">C7*$E$5</f>
        <v>0</v>
      </c>
      <c r="F7" s="51">
        <f t="shared" ref="F7:F21" si="3">C7*$F$5</f>
        <v>0</v>
      </c>
      <c r="G7" s="23">
        <f t="shared" ref="G7:G21" si="4">C7*$G$5</f>
        <v>3.3593000000000002</v>
      </c>
      <c r="H7" s="23">
        <f t="shared" ref="H7:H21" si="5">C7*$H$5</f>
        <v>10.0779</v>
      </c>
      <c r="I7" s="22">
        <f t="shared" ref="I7:I21" si="6">C7*$I$5</f>
        <v>13.437200000000001</v>
      </c>
      <c r="J7" s="24">
        <f t="shared" ref="J7:J21" si="7">(C7+G7+H7+I7)*$J$5</f>
        <v>36.280440000000006</v>
      </c>
      <c r="K7" s="24">
        <f>SUM(C7:J7)</f>
        <v>399.08484000000004</v>
      </c>
      <c r="L7" s="24">
        <f t="shared" ref="L7:L21" si="8">K7*$L$5</f>
        <v>39.908484000000009</v>
      </c>
      <c r="M7" s="25">
        <f t="shared" si="0"/>
        <v>438.99332400000003</v>
      </c>
    </row>
    <row r="8" spans="1:13">
      <c r="B8" s="8" t="s">
        <v>21</v>
      </c>
      <c r="C8" s="45">
        <v>420</v>
      </c>
      <c r="D8" s="51">
        <f t="shared" si="1"/>
        <v>0</v>
      </c>
      <c r="E8" s="51">
        <f t="shared" si="2"/>
        <v>0</v>
      </c>
      <c r="F8" s="51">
        <f t="shared" si="3"/>
        <v>0</v>
      </c>
      <c r="G8" s="23">
        <f t="shared" si="4"/>
        <v>4.2</v>
      </c>
      <c r="H8" s="23">
        <f t="shared" si="5"/>
        <v>12.6</v>
      </c>
      <c r="I8" s="22">
        <f t="shared" si="6"/>
        <v>16.8</v>
      </c>
      <c r="J8" s="24">
        <f t="shared" si="7"/>
        <v>45.360000000000007</v>
      </c>
      <c r="K8" s="24">
        <f t="shared" ref="K8:K21" si="9">SUM(C8:J8)</f>
        <v>498.96000000000004</v>
      </c>
      <c r="L8" s="24">
        <f t="shared" si="8"/>
        <v>49.896000000000008</v>
      </c>
      <c r="M8" s="25">
        <f t="shared" si="0"/>
        <v>548.85599999999999</v>
      </c>
    </row>
    <row r="9" spans="1:13">
      <c r="B9" s="8" t="s">
        <v>20</v>
      </c>
      <c r="C9" s="45">
        <v>547.48</v>
      </c>
      <c r="D9" s="51">
        <f t="shared" si="1"/>
        <v>0</v>
      </c>
      <c r="E9" s="51">
        <f t="shared" si="2"/>
        <v>0</v>
      </c>
      <c r="F9" s="51">
        <f t="shared" si="3"/>
        <v>0</v>
      </c>
      <c r="G9" s="23">
        <f t="shared" si="4"/>
        <v>5.4748000000000001</v>
      </c>
      <c r="H9" s="23">
        <f t="shared" si="5"/>
        <v>16.424399999999999</v>
      </c>
      <c r="I9" s="22">
        <f t="shared" si="6"/>
        <v>21.8992</v>
      </c>
      <c r="J9" s="24">
        <f t="shared" si="7"/>
        <v>59.127839999999992</v>
      </c>
      <c r="K9" s="24">
        <f t="shared" si="9"/>
        <v>650.40623999999991</v>
      </c>
      <c r="L9" s="24">
        <f t="shared" si="8"/>
        <v>65.040623999999994</v>
      </c>
      <c r="M9" s="25">
        <f t="shared" si="0"/>
        <v>715.44686399999989</v>
      </c>
    </row>
    <row r="10" spans="1:13">
      <c r="B10" s="8" t="s">
        <v>19</v>
      </c>
      <c r="C10" s="45">
        <v>694.14</v>
      </c>
      <c r="D10" s="51">
        <f t="shared" si="1"/>
        <v>0</v>
      </c>
      <c r="E10" s="51">
        <f t="shared" si="2"/>
        <v>0</v>
      </c>
      <c r="F10" s="51">
        <f t="shared" si="3"/>
        <v>0</v>
      </c>
      <c r="G10" s="23">
        <f t="shared" si="4"/>
        <v>6.9413999999999998</v>
      </c>
      <c r="H10" s="23">
        <f t="shared" si="5"/>
        <v>20.824199999999998</v>
      </c>
      <c r="I10" s="22">
        <f t="shared" si="6"/>
        <v>27.765599999999999</v>
      </c>
      <c r="J10" s="24">
        <f t="shared" si="7"/>
        <v>74.967120000000008</v>
      </c>
      <c r="K10" s="24">
        <f t="shared" si="9"/>
        <v>824.63832000000002</v>
      </c>
      <c r="L10" s="24">
        <f t="shared" si="8"/>
        <v>82.463832000000011</v>
      </c>
      <c r="M10" s="25">
        <f t="shared" si="0"/>
        <v>907.10215200000005</v>
      </c>
    </row>
    <row r="11" spans="1:13">
      <c r="B11" s="8" t="s">
        <v>18</v>
      </c>
      <c r="C11" s="45">
        <v>855.38</v>
      </c>
      <c r="D11" s="51">
        <f t="shared" si="1"/>
        <v>0</v>
      </c>
      <c r="E11" s="51">
        <f t="shared" si="2"/>
        <v>0</v>
      </c>
      <c r="F11" s="51">
        <f t="shared" si="3"/>
        <v>0</v>
      </c>
      <c r="G11" s="23">
        <f t="shared" si="4"/>
        <v>8.5538000000000007</v>
      </c>
      <c r="H11" s="23">
        <f t="shared" si="5"/>
        <v>25.6614</v>
      </c>
      <c r="I11" s="22">
        <f t="shared" si="6"/>
        <v>34.215200000000003</v>
      </c>
      <c r="J11" s="24">
        <f t="shared" si="7"/>
        <v>92.381039999999999</v>
      </c>
      <c r="K11" s="24">
        <f t="shared" si="9"/>
        <v>1016.1914399999999</v>
      </c>
      <c r="L11" s="24">
        <f t="shared" si="8"/>
        <v>101.61914400000001</v>
      </c>
      <c r="M11" s="25">
        <f t="shared" si="0"/>
        <v>1117.8105839999998</v>
      </c>
    </row>
    <row r="12" spans="1:13">
      <c r="B12" s="8" t="s">
        <v>17</v>
      </c>
      <c r="C12" s="45">
        <v>1078.9100000000001</v>
      </c>
      <c r="D12" s="51">
        <f t="shared" si="1"/>
        <v>0</v>
      </c>
      <c r="E12" s="51">
        <f t="shared" si="2"/>
        <v>0</v>
      </c>
      <c r="F12" s="51">
        <f t="shared" si="3"/>
        <v>0</v>
      </c>
      <c r="G12" s="23">
        <f t="shared" si="4"/>
        <v>10.789100000000001</v>
      </c>
      <c r="H12" s="23">
        <f t="shared" si="5"/>
        <v>32.3673</v>
      </c>
      <c r="I12" s="22">
        <f t="shared" si="6"/>
        <v>43.156400000000005</v>
      </c>
      <c r="J12" s="24">
        <f t="shared" si="7"/>
        <v>116.52228000000002</v>
      </c>
      <c r="K12" s="24">
        <f t="shared" si="9"/>
        <v>1281.7450800000001</v>
      </c>
      <c r="L12" s="24">
        <f t="shared" si="8"/>
        <v>128.17450800000003</v>
      </c>
      <c r="M12" s="25">
        <f t="shared" si="0"/>
        <v>1409.9195880000002</v>
      </c>
    </row>
    <row r="13" spans="1:13">
      <c r="B13" s="8" t="s">
        <v>16</v>
      </c>
      <c r="C13" s="45">
        <v>1334.26</v>
      </c>
      <c r="D13" s="51">
        <f t="shared" si="1"/>
        <v>0</v>
      </c>
      <c r="E13" s="51">
        <f t="shared" si="2"/>
        <v>0</v>
      </c>
      <c r="F13" s="51">
        <f t="shared" si="3"/>
        <v>0</v>
      </c>
      <c r="G13" s="23">
        <f t="shared" si="4"/>
        <v>13.342600000000001</v>
      </c>
      <c r="H13" s="23">
        <f t="shared" si="5"/>
        <v>40.027799999999999</v>
      </c>
      <c r="I13" s="22">
        <f t="shared" si="6"/>
        <v>53.370400000000004</v>
      </c>
      <c r="J13" s="24">
        <f t="shared" si="7"/>
        <v>144.10008000000002</v>
      </c>
      <c r="K13" s="24">
        <f t="shared" si="9"/>
        <v>1585.10088</v>
      </c>
      <c r="L13" s="24">
        <f t="shared" si="8"/>
        <v>158.510088</v>
      </c>
      <c r="M13" s="25">
        <f t="shared" si="0"/>
        <v>1743.610968</v>
      </c>
    </row>
    <row r="14" spans="1:13">
      <c r="B14" s="8" t="s">
        <v>15</v>
      </c>
      <c r="C14" s="45">
        <v>1669.8</v>
      </c>
      <c r="D14" s="51">
        <f t="shared" si="1"/>
        <v>0</v>
      </c>
      <c r="E14" s="51">
        <f t="shared" si="2"/>
        <v>0</v>
      </c>
      <c r="F14" s="51">
        <f t="shared" si="3"/>
        <v>0</v>
      </c>
      <c r="G14" s="23">
        <f t="shared" si="4"/>
        <v>16.698</v>
      </c>
      <c r="H14" s="23">
        <f t="shared" si="5"/>
        <v>50.093999999999994</v>
      </c>
      <c r="I14" s="22">
        <f t="shared" si="6"/>
        <v>66.792000000000002</v>
      </c>
      <c r="J14" s="24">
        <f t="shared" si="7"/>
        <v>180.33840000000001</v>
      </c>
      <c r="K14" s="24">
        <f t="shared" si="9"/>
        <v>1983.7224000000001</v>
      </c>
      <c r="L14" s="24">
        <f t="shared" si="8"/>
        <v>198.37224000000003</v>
      </c>
      <c r="M14" s="25">
        <f t="shared" si="0"/>
        <v>2182.0946400000003</v>
      </c>
    </row>
    <row r="15" spans="1:13">
      <c r="B15" s="8" t="s">
        <v>14</v>
      </c>
      <c r="C15" s="45">
        <v>2113.7399999999998</v>
      </c>
      <c r="D15" s="51">
        <f t="shared" si="1"/>
        <v>0</v>
      </c>
      <c r="E15" s="51">
        <f t="shared" si="2"/>
        <v>0</v>
      </c>
      <c r="F15" s="51">
        <f t="shared" si="3"/>
        <v>0</v>
      </c>
      <c r="G15" s="23">
        <f t="shared" si="4"/>
        <v>21.1374</v>
      </c>
      <c r="H15" s="23">
        <f t="shared" si="5"/>
        <v>63.412199999999991</v>
      </c>
      <c r="I15" s="22">
        <f t="shared" si="6"/>
        <v>84.549599999999998</v>
      </c>
      <c r="J15" s="24">
        <f t="shared" si="7"/>
        <v>228.28391999999999</v>
      </c>
      <c r="K15" s="24">
        <f t="shared" si="9"/>
        <v>2511.1231199999997</v>
      </c>
      <c r="L15" s="24">
        <f t="shared" si="8"/>
        <v>251.11231199999997</v>
      </c>
      <c r="M15" s="25">
        <f t="shared" si="0"/>
        <v>2762.2354319999995</v>
      </c>
    </row>
    <row r="16" spans="1:13">
      <c r="B16" s="8" t="s">
        <v>13</v>
      </c>
      <c r="C16" s="45">
        <v>2676.7</v>
      </c>
      <c r="D16" s="51">
        <f t="shared" si="1"/>
        <v>0</v>
      </c>
      <c r="E16" s="51">
        <f t="shared" si="2"/>
        <v>0</v>
      </c>
      <c r="F16" s="51">
        <f t="shared" si="3"/>
        <v>0</v>
      </c>
      <c r="G16" s="23">
        <f t="shared" si="4"/>
        <v>26.766999999999999</v>
      </c>
      <c r="H16" s="23">
        <f t="shared" si="5"/>
        <v>80.300999999999988</v>
      </c>
      <c r="I16" s="22">
        <f t="shared" si="6"/>
        <v>107.068</v>
      </c>
      <c r="J16" s="24">
        <f t="shared" si="7"/>
        <v>289.08359999999999</v>
      </c>
      <c r="K16" s="24">
        <f t="shared" si="9"/>
        <v>3179.9195999999997</v>
      </c>
      <c r="L16" s="24">
        <f t="shared" si="8"/>
        <v>317.99196000000001</v>
      </c>
      <c r="M16" s="25">
        <f t="shared" si="0"/>
        <v>3497.9115599999996</v>
      </c>
    </row>
    <row r="17" spans="2:13">
      <c r="B17" s="8" t="s">
        <v>12</v>
      </c>
      <c r="C17" s="45">
        <v>3475.93</v>
      </c>
      <c r="D17" s="51">
        <f t="shared" si="1"/>
        <v>0</v>
      </c>
      <c r="E17" s="51">
        <f t="shared" si="2"/>
        <v>0</v>
      </c>
      <c r="F17" s="51">
        <f t="shared" si="3"/>
        <v>0</v>
      </c>
      <c r="G17" s="23">
        <f t="shared" si="4"/>
        <v>34.759299999999996</v>
      </c>
      <c r="H17" s="23">
        <f t="shared" si="5"/>
        <v>104.27789999999999</v>
      </c>
      <c r="I17" s="22">
        <f t="shared" si="6"/>
        <v>139.03719999999998</v>
      </c>
      <c r="J17" s="24">
        <f t="shared" si="7"/>
        <v>375.40044</v>
      </c>
      <c r="K17" s="24">
        <f t="shared" si="9"/>
        <v>4129.4048400000001</v>
      </c>
      <c r="L17" s="24">
        <f t="shared" si="8"/>
        <v>412.94048400000003</v>
      </c>
      <c r="M17" s="25">
        <f t="shared" si="0"/>
        <v>4542.3453239999999</v>
      </c>
    </row>
    <row r="18" spans="2:13">
      <c r="B18" s="8" t="s">
        <v>11</v>
      </c>
      <c r="C18" s="45">
        <v>4398.75</v>
      </c>
      <c r="D18" s="51">
        <f t="shared" si="1"/>
        <v>0</v>
      </c>
      <c r="E18" s="51">
        <f t="shared" si="2"/>
        <v>0</v>
      </c>
      <c r="F18" s="51">
        <f t="shared" si="3"/>
        <v>0</v>
      </c>
      <c r="G18" s="23">
        <f t="shared" si="4"/>
        <v>43.987500000000004</v>
      </c>
      <c r="H18" s="23">
        <f t="shared" si="5"/>
        <v>131.96250000000001</v>
      </c>
      <c r="I18" s="22">
        <f t="shared" si="6"/>
        <v>175.95000000000002</v>
      </c>
      <c r="J18" s="24">
        <f t="shared" si="7"/>
        <v>475.065</v>
      </c>
      <c r="K18" s="24">
        <f t="shared" si="9"/>
        <v>5225.7149999999992</v>
      </c>
      <c r="L18" s="24">
        <f t="shared" si="8"/>
        <v>522.5714999999999</v>
      </c>
      <c r="M18" s="25">
        <f t="shared" si="0"/>
        <v>5748.2864999999993</v>
      </c>
    </row>
    <row r="19" spans="2:13">
      <c r="B19" s="8" t="s">
        <v>10</v>
      </c>
      <c r="C19" s="45">
        <v>5423.37</v>
      </c>
      <c r="D19" s="51">
        <f t="shared" si="1"/>
        <v>0</v>
      </c>
      <c r="E19" s="51">
        <f t="shared" si="2"/>
        <v>0</v>
      </c>
      <c r="F19" s="51">
        <f t="shared" si="3"/>
        <v>0</v>
      </c>
      <c r="G19" s="23">
        <f t="shared" si="4"/>
        <v>54.233699999999999</v>
      </c>
      <c r="H19" s="23">
        <f t="shared" si="5"/>
        <v>162.7011</v>
      </c>
      <c r="I19" s="22">
        <f t="shared" si="6"/>
        <v>216.9348</v>
      </c>
      <c r="J19" s="24">
        <f t="shared" si="7"/>
        <v>585.72396000000003</v>
      </c>
      <c r="K19" s="24">
        <f t="shared" si="9"/>
        <v>6442.9635600000001</v>
      </c>
      <c r="L19" s="24">
        <f t="shared" si="8"/>
        <v>644.29635600000006</v>
      </c>
      <c r="M19" s="25">
        <f t="shared" si="0"/>
        <v>7087.259916</v>
      </c>
    </row>
    <row r="20" spans="2:13">
      <c r="B20" s="8" t="s">
        <v>9</v>
      </c>
      <c r="C20" s="45">
        <v>6795.87</v>
      </c>
      <c r="D20" s="51">
        <f t="shared" si="1"/>
        <v>0</v>
      </c>
      <c r="E20" s="51">
        <f t="shared" si="2"/>
        <v>0</v>
      </c>
      <c r="F20" s="51">
        <f t="shared" si="3"/>
        <v>0</v>
      </c>
      <c r="G20" s="23">
        <f t="shared" si="4"/>
        <v>67.958699999999993</v>
      </c>
      <c r="H20" s="23">
        <f t="shared" si="5"/>
        <v>203.87609999999998</v>
      </c>
      <c r="I20" s="22">
        <f t="shared" si="6"/>
        <v>271.83479999999997</v>
      </c>
      <c r="J20" s="24">
        <f t="shared" si="7"/>
        <v>733.95396000000005</v>
      </c>
      <c r="K20" s="24">
        <f t="shared" si="9"/>
        <v>8073.4935599999999</v>
      </c>
      <c r="L20" s="24">
        <f t="shared" si="8"/>
        <v>807.34935600000006</v>
      </c>
      <c r="M20" s="25">
        <f t="shared" si="0"/>
        <v>8880.8429159999996</v>
      </c>
    </row>
    <row r="21" spans="2:13" ht="15" customHeight="1">
      <c r="B21" s="9" t="s">
        <v>8</v>
      </c>
      <c r="C21" s="46">
        <v>8547.9</v>
      </c>
      <c r="D21" s="51">
        <f t="shared" si="1"/>
        <v>0</v>
      </c>
      <c r="E21" s="51">
        <f t="shared" si="2"/>
        <v>0</v>
      </c>
      <c r="F21" s="51">
        <f t="shared" si="3"/>
        <v>0</v>
      </c>
      <c r="G21" s="23">
        <f t="shared" si="4"/>
        <v>85.478999999999999</v>
      </c>
      <c r="H21" s="23">
        <f t="shared" si="5"/>
        <v>256.43699999999995</v>
      </c>
      <c r="I21" s="22">
        <f t="shared" si="6"/>
        <v>341.916</v>
      </c>
      <c r="J21" s="24">
        <f t="shared" si="7"/>
        <v>923.17319999999984</v>
      </c>
      <c r="K21" s="24">
        <f t="shared" si="9"/>
        <v>10154.905199999997</v>
      </c>
      <c r="L21" s="24">
        <f t="shared" si="8"/>
        <v>1015.4905199999998</v>
      </c>
      <c r="M21" s="27">
        <f t="shared" si="0"/>
        <v>11170.395719999997</v>
      </c>
    </row>
    <row r="22" spans="2:13">
      <c r="B22" s="7"/>
    </row>
  </sheetData>
  <mergeCells count="2">
    <mergeCell ref="B1:M1"/>
    <mergeCell ref="B2:M2"/>
  </mergeCells>
  <pageMargins left="0.75" right="0.7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K12"/>
  <sheetViews>
    <sheetView view="pageBreakPreview" zoomScale="87" zoomScaleSheetLayoutView="87" workbookViewId="0">
      <selection activeCell="J5" sqref="J5"/>
    </sheetView>
  </sheetViews>
  <sheetFormatPr defaultRowHeight="13.5"/>
  <cols>
    <col min="1" max="1" width="0.140625" style="1" customWidth="1"/>
    <col min="2" max="2" width="45.140625" style="1" customWidth="1"/>
    <col min="3" max="3" width="18.5703125" style="1" customWidth="1"/>
    <col min="4" max="4" width="10" style="1" customWidth="1"/>
    <col min="5" max="5" width="9.85546875" style="1" customWidth="1"/>
    <col min="6" max="6" width="8.28515625" style="1" customWidth="1"/>
    <col min="7" max="7" width="9.5703125" style="1" customWidth="1"/>
    <col min="8" max="8" width="7.85546875" style="1" customWidth="1"/>
    <col min="9" max="9" width="8.140625" style="1" customWidth="1"/>
    <col min="10" max="10" width="9.85546875" style="1" customWidth="1"/>
    <col min="11" max="11" width="9.5703125" style="1" customWidth="1"/>
    <col min="12" max="13" width="9.140625" style="1"/>
    <col min="14" max="14" width="11.140625" style="1" customWidth="1"/>
    <col min="15" max="16384" width="9.140625" style="1"/>
  </cols>
  <sheetData>
    <row r="1" spans="1:11">
      <c r="A1" s="2"/>
      <c r="B1" s="62" t="s">
        <v>27</v>
      </c>
      <c r="C1" s="62"/>
      <c r="D1" s="62"/>
      <c r="E1" s="62"/>
      <c r="F1" s="62"/>
      <c r="G1" s="62"/>
      <c r="H1" s="62"/>
      <c r="I1" s="62"/>
      <c r="J1" s="62"/>
      <c r="K1" s="62"/>
    </row>
    <row r="2" spans="1:11" ht="39" customHeight="1">
      <c r="A2" s="2"/>
      <c r="B2" s="64" t="s">
        <v>44</v>
      </c>
      <c r="C2" s="64"/>
      <c r="D2" s="64"/>
      <c r="E2" s="64"/>
      <c r="F2" s="64"/>
      <c r="G2" s="64"/>
      <c r="H2" s="64"/>
      <c r="I2" s="64"/>
      <c r="J2" s="64"/>
      <c r="K2" s="64"/>
    </row>
    <row r="3" spans="1:11" s="5" customFormat="1" ht="101.25" customHeight="1">
      <c r="A3" s="18"/>
      <c r="B3" s="19" t="s">
        <v>25</v>
      </c>
      <c r="C3" s="16" t="s">
        <v>37</v>
      </c>
      <c r="D3" s="16" t="s">
        <v>73</v>
      </c>
      <c r="E3" s="16" t="s">
        <v>74</v>
      </c>
      <c r="F3" s="16" t="s">
        <v>75</v>
      </c>
      <c r="G3" s="16" t="s">
        <v>38</v>
      </c>
      <c r="H3" s="16" t="s">
        <v>39</v>
      </c>
      <c r="I3" s="16" t="s">
        <v>76</v>
      </c>
      <c r="J3" s="16" t="s">
        <v>40</v>
      </c>
      <c r="K3" s="17" t="s">
        <v>24</v>
      </c>
    </row>
    <row r="4" spans="1:11" s="5" customFormat="1" ht="29.25" customHeight="1">
      <c r="A4" s="18"/>
      <c r="B4" s="19"/>
      <c r="C4" s="16" t="s">
        <v>36</v>
      </c>
      <c r="D4" s="49">
        <v>0</v>
      </c>
      <c r="E4" s="49">
        <v>0.1</v>
      </c>
      <c r="F4" s="49">
        <v>0.04</v>
      </c>
      <c r="G4" s="49">
        <v>0.01</v>
      </c>
      <c r="H4" s="49">
        <v>0.01</v>
      </c>
      <c r="I4" s="49">
        <v>0.03</v>
      </c>
      <c r="J4" s="49">
        <v>0.1</v>
      </c>
      <c r="K4" s="17"/>
    </row>
    <row r="5" spans="1:11" s="5" customFormat="1" ht="43.5" customHeight="1">
      <c r="A5" s="18"/>
      <c r="B5" s="19"/>
      <c r="C5" s="16" t="s">
        <v>41</v>
      </c>
      <c r="D5" s="16"/>
      <c r="E5" s="48"/>
      <c r="F5" s="48"/>
      <c r="G5" s="48"/>
      <c r="H5" s="48"/>
      <c r="I5" s="48"/>
      <c r="J5" s="48"/>
      <c r="K5" s="17"/>
    </row>
    <row r="6" spans="1:11">
      <c r="B6" s="13" t="s">
        <v>6</v>
      </c>
      <c r="C6" s="41">
        <v>22.85</v>
      </c>
      <c r="D6" s="50">
        <f>C6*$D$4</f>
        <v>0</v>
      </c>
      <c r="E6" s="20">
        <f t="shared" ref="E6:E11" si="0">C6*$E$4</f>
        <v>2.2850000000000001</v>
      </c>
      <c r="F6" s="20">
        <f t="shared" ref="F6:F11" si="1">C6*$F$4</f>
        <v>0.91400000000000003</v>
      </c>
      <c r="G6" s="20">
        <f t="shared" ref="G6:G11" si="2">C6*$G$4</f>
        <v>0.22850000000000001</v>
      </c>
      <c r="H6" s="20">
        <f t="shared" ref="H6:H11" si="3">E6*$H$4</f>
        <v>2.2850000000000002E-2</v>
      </c>
      <c r="I6" s="20">
        <f t="shared" ref="I6:I11" si="4">C6*$I$4</f>
        <v>0.6855</v>
      </c>
      <c r="J6" s="20">
        <f t="shared" ref="J6:J11" si="5">(C6+E6+F6+G6+H6+I6)*$J$4</f>
        <v>2.6985850000000005</v>
      </c>
      <c r="K6" s="21">
        <f t="shared" ref="K6:K11" si="6">SUM(C6:J6)</f>
        <v>29.684435000000004</v>
      </c>
    </row>
    <row r="7" spans="1:11">
      <c r="B7" s="13" t="s">
        <v>5</v>
      </c>
      <c r="C7" s="41">
        <v>29.1</v>
      </c>
      <c r="D7" s="50">
        <f t="shared" ref="D7:D11" si="7">C7*$D$4</f>
        <v>0</v>
      </c>
      <c r="E7" s="20">
        <f t="shared" si="0"/>
        <v>2.91</v>
      </c>
      <c r="F7" s="20">
        <f t="shared" si="1"/>
        <v>1.1640000000000001</v>
      </c>
      <c r="G7" s="20">
        <f t="shared" si="2"/>
        <v>0.29100000000000004</v>
      </c>
      <c r="H7" s="20">
        <f t="shared" si="3"/>
        <v>2.9100000000000001E-2</v>
      </c>
      <c r="I7" s="20">
        <f t="shared" si="4"/>
        <v>0.873</v>
      </c>
      <c r="J7" s="20">
        <f t="shared" si="5"/>
        <v>3.4367100000000002</v>
      </c>
      <c r="K7" s="21">
        <f t="shared" si="6"/>
        <v>37.803809999999999</v>
      </c>
    </row>
    <row r="8" spans="1:11">
      <c r="B8" s="13" t="s">
        <v>4</v>
      </c>
      <c r="C8" s="41">
        <v>47.95</v>
      </c>
      <c r="D8" s="50">
        <f t="shared" si="7"/>
        <v>0</v>
      </c>
      <c r="E8" s="20">
        <f t="shared" si="0"/>
        <v>4.7950000000000008</v>
      </c>
      <c r="F8" s="20">
        <f t="shared" si="1"/>
        <v>1.9180000000000001</v>
      </c>
      <c r="G8" s="20">
        <f t="shared" si="2"/>
        <v>0.47950000000000004</v>
      </c>
      <c r="H8" s="20">
        <f t="shared" si="3"/>
        <v>4.7950000000000007E-2</v>
      </c>
      <c r="I8" s="20">
        <f t="shared" si="4"/>
        <v>1.4385000000000001</v>
      </c>
      <c r="J8" s="20">
        <f t="shared" si="5"/>
        <v>5.6628950000000007</v>
      </c>
      <c r="K8" s="21">
        <f t="shared" si="6"/>
        <v>62.291845000000002</v>
      </c>
    </row>
    <row r="9" spans="1:11">
      <c r="B9" s="13" t="s">
        <v>3</v>
      </c>
      <c r="C9" s="41"/>
      <c r="D9" s="50">
        <f t="shared" si="7"/>
        <v>0</v>
      </c>
      <c r="E9" s="20">
        <f t="shared" si="0"/>
        <v>0</v>
      </c>
      <c r="F9" s="20">
        <f t="shared" si="1"/>
        <v>0</v>
      </c>
      <c r="G9" s="20">
        <f t="shared" si="2"/>
        <v>0</v>
      </c>
      <c r="H9" s="20">
        <f t="shared" si="3"/>
        <v>0</v>
      </c>
      <c r="I9" s="20">
        <f t="shared" si="4"/>
        <v>0</v>
      </c>
      <c r="J9" s="20">
        <f t="shared" si="5"/>
        <v>0</v>
      </c>
      <c r="K9" s="21">
        <f t="shared" si="6"/>
        <v>0</v>
      </c>
    </row>
    <row r="10" spans="1:11">
      <c r="B10" s="14" t="s">
        <v>2</v>
      </c>
      <c r="C10" s="41"/>
      <c r="D10" s="50">
        <f t="shared" si="7"/>
        <v>0</v>
      </c>
      <c r="E10" s="20">
        <f t="shared" si="0"/>
        <v>0</v>
      </c>
      <c r="F10" s="20">
        <f t="shared" si="1"/>
        <v>0</v>
      </c>
      <c r="G10" s="20">
        <f t="shared" si="2"/>
        <v>0</v>
      </c>
      <c r="H10" s="20">
        <f t="shared" si="3"/>
        <v>0</v>
      </c>
      <c r="I10" s="20">
        <f t="shared" si="4"/>
        <v>0</v>
      </c>
      <c r="J10" s="20">
        <f t="shared" si="5"/>
        <v>0</v>
      </c>
      <c r="K10" s="21">
        <f t="shared" si="6"/>
        <v>0</v>
      </c>
    </row>
    <row r="11" spans="1:11">
      <c r="B11" s="40" t="s">
        <v>7</v>
      </c>
      <c r="C11" s="41"/>
      <c r="D11" s="50">
        <f t="shared" si="7"/>
        <v>0</v>
      </c>
      <c r="E11" s="20">
        <f t="shared" si="0"/>
        <v>0</v>
      </c>
      <c r="F11" s="20">
        <f t="shared" si="1"/>
        <v>0</v>
      </c>
      <c r="G11" s="20">
        <f t="shared" si="2"/>
        <v>0</v>
      </c>
      <c r="H11" s="20">
        <f t="shared" si="3"/>
        <v>0</v>
      </c>
      <c r="I11" s="20">
        <f t="shared" si="4"/>
        <v>0</v>
      </c>
      <c r="J11" s="20">
        <f t="shared" si="5"/>
        <v>0</v>
      </c>
      <c r="K11" s="21">
        <f t="shared" si="6"/>
        <v>0</v>
      </c>
    </row>
    <row r="12" spans="1:11">
      <c r="B12" s="4"/>
    </row>
  </sheetData>
  <mergeCells count="2">
    <mergeCell ref="B1:K1"/>
    <mergeCell ref="B2:K2"/>
  </mergeCells>
  <pageMargins left="1" right="0.75"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dimension ref="A1:N21"/>
  <sheetViews>
    <sheetView tabSelected="1" topLeftCell="B1" zoomScaleSheetLayoutView="100" workbookViewId="0">
      <selection activeCell="E12" sqref="E12"/>
    </sheetView>
  </sheetViews>
  <sheetFormatPr defaultRowHeight="13.5"/>
  <cols>
    <col min="1" max="1" width="2.140625" style="6" hidden="1" customWidth="1"/>
    <col min="2" max="2" width="52.7109375" style="6" customWidth="1"/>
    <col min="3" max="3" width="13" style="6" customWidth="1"/>
    <col min="4" max="4" width="8.85546875" style="6" customWidth="1"/>
    <col min="5" max="5" width="9.5703125" style="6" customWidth="1"/>
    <col min="6" max="8" width="8" style="6" bestFit="1" customWidth="1"/>
    <col min="9" max="9" width="10.5703125" style="6" bestFit="1" customWidth="1"/>
    <col min="10" max="10" width="7.85546875" style="6" customWidth="1"/>
    <col min="11" max="11" width="9.85546875" style="6" customWidth="1"/>
    <col min="12" max="12" width="8.28515625" style="6" customWidth="1"/>
    <col min="13" max="13" width="8" style="6" customWidth="1"/>
    <col min="14" max="14" width="8.85546875" style="6" customWidth="1"/>
    <col min="15" max="16384" width="9.140625" style="6"/>
  </cols>
  <sheetData>
    <row r="1" spans="1:14">
      <c r="A1" s="28"/>
      <c r="B1" s="65" t="s">
        <v>51</v>
      </c>
      <c r="C1" s="65"/>
      <c r="D1" s="65"/>
      <c r="E1" s="65"/>
      <c r="F1" s="65"/>
      <c r="G1" s="65"/>
      <c r="H1" s="65"/>
      <c r="I1" s="65"/>
      <c r="J1" s="65"/>
      <c r="K1" s="65"/>
      <c r="L1" s="65"/>
      <c r="M1" s="65"/>
      <c r="N1" s="65"/>
    </row>
    <row r="2" spans="1:14" ht="67.5" customHeight="1">
      <c r="A2" s="28"/>
      <c r="B2" s="63" t="s">
        <v>72</v>
      </c>
      <c r="C2" s="63"/>
      <c r="D2" s="63"/>
      <c r="E2" s="63"/>
      <c r="F2" s="63"/>
      <c r="G2" s="63"/>
      <c r="H2" s="63"/>
      <c r="I2" s="63"/>
      <c r="J2" s="63"/>
      <c r="K2" s="63"/>
      <c r="L2" s="63"/>
      <c r="M2" s="63"/>
      <c r="N2" s="63"/>
    </row>
    <row r="3" spans="1:14" ht="148.5" customHeight="1">
      <c r="B3" s="54" t="s">
        <v>53</v>
      </c>
      <c r="C3" s="55" t="s">
        <v>47</v>
      </c>
      <c r="D3" s="55" t="s">
        <v>42</v>
      </c>
      <c r="E3" s="55" t="s">
        <v>70</v>
      </c>
      <c r="F3" s="56" t="s">
        <v>69</v>
      </c>
      <c r="G3" s="56" t="s">
        <v>48</v>
      </c>
      <c r="H3" s="56" t="s">
        <v>39</v>
      </c>
      <c r="I3" s="56" t="s">
        <v>1</v>
      </c>
      <c r="J3" s="56" t="s">
        <v>49</v>
      </c>
      <c r="K3" s="56" t="s">
        <v>33</v>
      </c>
      <c r="L3" s="56" t="s">
        <v>1</v>
      </c>
      <c r="M3" s="56" t="s">
        <v>50</v>
      </c>
      <c r="N3" s="57" t="s">
        <v>0</v>
      </c>
    </row>
    <row r="4" spans="1:14" ht="40.5" customHeight="1">
      <c r="B4" s="37"/>
      <c r="C4" s="52" t="s">
        <v>68</v>
      </c>
      <c r="D4" s="58">
        <v>0</v>
      </c>
      <c r="E4" s="58">
        <v>0</v>
      </c>
      <c r="F4" s="59">
        <v>0</v>
      </c>
      <c r="G4" s="60">
        <v>0.01</v>
      </c>
      <c r="H4" s="60">
        <v>0.01</v>
      </c>
      <c r="I4" s="38"/>
      <c r="J4" s="59">
        <v>2.5000000000000001E-2</v>
      </c>
      <c r="K4" s="60">
        <v>0.1</v>
      </c>
      <c r="L4" s="38"/>
      <c r="M4" s="60">
        <v>0.03</v>
      </c>
      <c r="N4" s="39"/>
    </row>
    <row r="5" spans="1:14">
      <c r="B5" s="31" t="s">
        <v>52</v>
      </c>
      <c r="C5" s="35">
        <v>832</v>
      </c>
      <c r="D5" s="53">
        <f>C5*$D$4</f>
        <v>0</v>
      </c>
      <c r="E5" s="53">
        <f>C5*$E$4</f>
        <v>0</v>
      </c>
      <c r="F5" s="29">
        <f>C5*$F$4</f>
        <v>0</v>
      </c>
      <c r="G5" s="24">
        <f>C5*$G$4</f>
        <v>8.32</v>
      </c>
      <c r="H5" s="24">
        <f>C5*$H$4</f>
        <v>8.32</v>
      </c>
      <c r="I5" s="24">
        <f>SUM(C5:H5)</f>
        <v>848.6400000000001</v>
      </c>
      <c r="J5" s="24">
        <f>I5*$J$4</f>
        <v>21.216000000000005</v>
      </c>
      <c r="K5" s="24">
        <f>(I5+J5)*$K$4</f>
        <v>86.985600000000019</v>
      </c>
      <c r="L5" s="29">
        <f t="shared" ref="L5:L19" si="0">I5+J5+K5</f>
        <v>956.84160000000008</v>
      </c>
      <c r="M5" s="24">
        <f>L5*$M$4</f>
        <v>28.705248000000001</v>
      </c>
      <c r="N5" s="30">
        <f t="shared" ref="N5:N19" si="1">L5+M5</f>
        <v>985.54684800000007</v>
      </c>
    </row>
    <row r="6" spans="1:14">
      <c r="B6" s="31" t="s">
        <v>54</v>
      </c>
      <c r="C6" s="35">
        <v>1065</v>
      </c>
      <c r="D6" s="53">
        <f t="shared" ref="D6:D19" si="2">C6*$D$4</f>
        <v>0</v>
      </c>
      <c r="E6" s="53">
        <f t="shared" ref="E6:E19" si="3">C6*$E$4</f>
        <v>0</v>
      </c>
      <c r="F6" s="29">
        <f t="shared" ref="F6:F19" si="4">C6*$F$4</f>
        <v>0</v>
      </c>
      <c r="G6" s="24">
        <f t="shared" ref="G6:G19" si="5">C6*$G$4</f>
        <v>10.65</v>
      </c>
      <c r="H6" s="24">
        <f t="shared" ref="H6:H19" si="6">C6*$H$4</f>
        <v>10.65</v>
      </c>
      <c r="I6" s="24">
        <f t="shared" ref="I6:I19" si="7">SUM(C6:H6)</f>
        <v>1086.3000000000002</v>
      </c>
      <c r="J6" s="24">
        <f t="shared" ref="J6:J19" si="8">I6*0.025</f>
        <v>27.157500000000006</v>
      </c>
      <c r="K6" s="24">
        <f t="shared" ref="K6:K19" si="9">(I6+J6)*0.1</f>
        <v>111.34575000000002</v>
      </c>
      <c r="L6" s="29">
        <f t="shared" si="0"/>
        <v>1224.8032500000002</v>
      </c>
      <c r="M6" s="24">
        <f t="shared" ref="M6:M19" si="10">L6*0.03</f>
        <v>36.744097500000002</v>
      </c>
      <c r="N6" s="30">
        <f t="shared" si="1"/>
        <v>1261.5473475000001</v>
      </c>
    </row>
    <row r="7" spans="1:14">
      <c r="B7" s="31" t="s">
        <v>55</v>
      </c>
      <c r="C7" s="35">
        <v>1540</v>
      </c>
      <c r="D7" s="53">
        <f t="shared" si="2"/>
        <v>0</v>
      </c>
      <c r="E7" s="53">
        <f t="shared" si="3"/>
        <v>0</v>
      </c>
      <c r="F7" s="29">
        <f t="shared" si="4"/>
        <v>0</v>
      </c>
      <c r="G7" s="24">
        <f t="shared" si="5"/>
        <v>15.4</v>
      </c>
      <c r="H7" s="24">
        <f t="shared" si="6"/>
        <v>15.4</v>
      </c>
      <c r="I7" s="24">
        <f t="shared" si="7"/>
        <v>1570.8000000000002</v>
      </c>
      <c r="J7" s="24">
        <f t="shared" si="8"/>
        <v>39.27000000000001</v>
      </c>
      <c r="K7" s="24">
        <f t="shared" si="9"/>
        <v>161.00700000000003</v>
      </c>
      <c r="L7" s="29">
        <f t="shared" si="0"/>
        <v>1771.0770000000002</v>
      </c>
      <c r="M7" s="24">
        <f t="shared" si="10"/>
        <v>53.132310000000004</v>
      </c>
      <c r="N7" s="30">
        <f t="shared" si="1"/>
        <v>1824.2093100000002</v>
      </c>
    </row>
    <row r="8" spans="1:14">
      <c r="B8" s="31" t="s">
        <v>56</v>
      </c>
      <c r="C8" s="35">
        <v>2005</v>
      </c>
      <c r="D8" s="53">
        <f t="shared" si="2"/>
        <v>0</v>
      </c>
      <c r="E8" s="53">
        <f t="shared" si="3"/>
        <v>0</v>
      </c>
      <c r="F8" s="29">
        <f t="shared" si="4"/>
        <v>0</v>
      </c>
      <c r="G8" s="24">
        <f t="shared" si="5"/>
        <v>20.05</v>
      </c>
      <c r="H8" s="24">
        <f t="shared" si="6"/>
        <v>20.05</v>
      </c>
      <c r="I8" s="24">
        <f t="shared" si="7"/>
        <v>2045.1</v>
      </c>
      <c r="J8" s="24">
        <f t="shared" si="8"/>
        <v>51.127499999999998</v>
      </c>
      <c r="K8" s="24">
        <f t="shared" si="9"/>
        <v>209.62275</v>
      </c>
      <c r="L8" s="29">
        <f t="shared" si="0"/>
        <v>2305.85025</v>
      </c>
      <c r="M8" s="24">
        <f t="shared" si="10"/>
        <v>69.175507499999995</v>
      </c>
      <c r="N8" s="30">
        <f t="shared" si="1"/>
        <v>2375.0257575000001</v>
      </c>
    </row>
    <row r="9" spans="1:14">
      <c r="B9" s="31" t="s">
        <v>57</v>
      </c>
      <c r="C9" s="35">
        <v>2543</v>
      </c>
      <c r="D9" s="53">
        <f t="shared" si="2"/>
        <v>0</v>
      </c>
      <c r="E9" s="53">
        <f t="shared" si="3"/>
        <v>0</v>
      </c>
      <c r="F9" s="29">
        <f t="shared" si="4"/>
        <v>0</v>
      </c>
      <c r="G9" s="24">
        <f t="shared" si="5"/>
        <v>25.43</v>
      </c>
      <c r="H9" s="24">
        <f t="shared" si="6"/>
        <v>25.43</v>
      </c>
      <c r="I9" s="24">
        <f t="shared" si="7"/>
        <v>2593.8599999999997</v>
      </c>
      <c r="J9" s="24">
        <f t="shared" si="8"/>
        <v>64.846499999999992</v>
      </c>
      <c r="K9" s="24">
        <f t="shared" si="9"/>
        <v>265.87065000000001</v>
      </c>
      <c r="L9" s="29">
        <f t="shared" si="0"/>
        <v>2924.5771499999996</v>
      </c>
      <c r="M9" s="24">
        <f t="shared" si="10"/>
        <v>87.737314499999982</v>
      </c>
      <c r="N9" s="30">
        <f t="shared" si="1"/>
        <v>3012.3144644999998</v>
      </c>
    </row>
    <row r="10" spans="1:14">
      <c r="B10" s="31" t="s">
        <v>58</v>
      </c>
      <c r="C10" s="35">
        <v>3197</v>
      </c>
      <c r="D10" s="53">
        <f t="shared" si="2"/>
        <v>0</v>
      </c>
      <c r="E10" s="53">
        <f t="shared" si="3"/>
        <v>0</v>
      </c>
      <c r="F10" s="29">
        <f t="shared" si="4"/>
        <v>0</v>
      </c>
      <c r="G10" s="24">
        <f t="shared" si="5"/>
        <v>31.970000000000002</v>
      </c>
      <c r="H10" s="24">
        <f t="shared" si="6"/>
        <v>31.970000000000002</v>
      </c>
      <c r="I10" s="24">
        <f t="shared" si="7"/>
        <v>3260.9399999999996</v>
      </c>
      <c r="J10" s="24">
        <f t="shared" si="8"/>
        <v>81.523499999999999</v>
      </c>
      <c r="K10" s="24">
        <f t="shared" si="9"/>
        <v>334.24634999999995</v>
      </c>
      <c r="L10" s="29">
        <f t="shared" si="0"/>
        <v>3676.7098499999993</v>
      </c>
      <c r="M10" s="24">
        <f t="shared" si="10"/>
        <v>110.30129549999998</v>
      </c>
      <c r="N10" s="30">
        <f t="shared" si="1"/>
        <v>3787.0111454999992</v>
      </c>
    </row>
    <row r="11" spans="1:14">
      <c r="B11" s="31" t="s">
        <v>59</v>
      </c>
      <c r="C11" s="35">
        <v>3833</v>
      </c>
      <c r="D11" s="53">
        <f t="shared" si="2"/>
        <v>0</v>
      </c>
      <c r="E11" s="53">
        <f t="shared" si="3"/>
        <v>0</v>
      </c>
      <c r="F11" s="29">
        <f t="shared" si="4"/>
        <v>0</v>
      </c>
      <c r="G11" s="24">
        <f t="shared" si="5"/>
        <v>38.33</v>
      </c>
      <c r="H11" s="24">
        <f t="shared" si="6"/>
        <v>38.33</v>
      </c>
      <c r="I11" s="24">
        <f t="shared" si="7"/>
        <v>3909.66</v>
      </c>
      <c r="J11" s="24">
        <f t="shared" si="8"/>
        <v>97.741500000000002</v>
      </c>
      <c r="K11" s="24">
        <f t="shared" si="9"/>
        <v>400.74015000000003</v>
      </c>
      <c r="L11" s="29">
        <f t="shared" si="0"/>
        <v>4408.1416499999996</v>
      </c>
      <c r="M11" s="24">
        <f t="shared" si="10"/>
        <v>132.2442495</v>
      </c>
      <c r="N11" s="30">
        <f t="shared" si="1"/>
        <v>4540.3858994999991</v>
      </c>
    </row>
    <row r="12" spans="1:14">
      <c r="B12" s="31" t="s">
        <v>60</v>
      </c>
      <c r="C12" s="35">
        <v>4547</v>
      </c>
      <c r="D12" s="53">
        <f t="shared" si="2"/>
        <v>0</v>
      </c>
      <c r="E12" s="53">
        <f t="shared" si="3"/>
        <v>0</v>
      </c>
      <c r="F12" s="29">
        <f t="shared" si="4"/>
        <v>0</v>
      </c>
      <c r="G12" s="24">
        <f t="shared" si="5"/>
        <v>45.47</v>
      </c>
      <c r="H12" s="24">
        <f t="shared" si="6"/>
        <v>45.47</v>
      </c>
      <c r="I12" s="24">
        <f t="shared" si="7"/>
        <v>4637.9400000000005</v>
      </c>
      <c r="J12" s="24">
        <f t="shared" si="8"/>
        <v>115.94850000000002</v>
      </c>
      <c r="K12" s="24">
        <f t="shared" si="9"/>
        <v>475.3888500000001</v>
      </c>
      <c r="L12" s="29">
        <f t="shared" si="0"/>
        <v>5229.2773500000012</v>
      </c>
      <c r="M12" s="24">
        <f t="shared" si="10"/>
        <v>156.87832050000003</v>
      </c>
      <c r="N12" s="30">
        <f t="shared" si="1"/>
        <v>5386.1556705000012</v>
      </c>
    </row>
    <row r="13" spans="1:14">
      <c r="B13" s="31" t="s">
        <v>61</v>
      </c>
      <c r="C13" s="35">
        <v>5325</v>
      </c>
      <c r="D13" s="53">
        <f t="shared" si="2"/>
        <v>0</v>
      </c>
      <c r="E13" s="53">
        <f t="shared" si="3"/>
        <v>0</v>
      </c>
      <c r="F13" s="29">
        <f t="shared" si="4"/>
        <v>0</v>
      </c>
      <c r="G13" s="24">
        <f t="shared" si="5"/>
        <v>53.25</v>
      </c>
      <c r="H13" s="24">
        <f t="shared" si="6"/>
        <v>53.25</v>
      </c>
      <c r="I13" s="24">
        <f t="shared" si="7"/>
        <v>5431.5</v>
      </c>
      <c r="J13" s="24">
        <f t="shared" si="8"/>
        <v>135.78749999999999</v>
      </c>
      <c r="K13" s="24">
        <f t="shared" si="9"/>
        <v>556.7287500000001</v>
      </c>
      <c r="L13" s="29">
        <f t="shared" si="0"/>
        <v>6124.0162500000006</v>
      </c>
      <c r="M13" s="24">
        <f t="shared" si="10"/>
        <v>183.72048750000002</v>
      </c>
      <c r="N13" s="30">
        <f t="shared" si="1"/>
        <v>6307.7367375000003</v>
      </c>
    </row>
    <row r="14" spans="1:14">
      <c r="B14" s="31" t="s">
        <v>62</v>
      </c>
      <c r="C14" s="35">
        <v>7015</v>
      </c>
      <c r="D14" s="53">
        <f t="shared" si="2"/>
        <v>0</v>
      </c>
      <c r="E14" s="53">
        <f t="shared" si="3"/>
        <v>0</v>
      </c>
      <c r="F14" s="29">
        <f t="shared" si="4"/>
        <v>0</v>
      </c>
      <c r="G14" s="24">
        <f t="shared" si="5"/>
        <v>70.150000000000006</v>
      </c>
      <c r="H14" s="24">
        <f t="shared" si="6"/>
        <v>70.150000000000006</v>
      </c>
      <c r="I14" s="24">
        <f t="shared" si="7"/>
        <v>7155.2999999999993</v>
      </c>
      <c r="J14" s="24">
        <f t="shared" si="8"/>
        <v>178.88249999999999</v>
      </c>
      <c r="K14" s="24">
        <f t="shared" si="9"/>
        <v>733.41824999999994</v>
      </c>
      <c r="L14" s="29">
        <f t="shared" si="0"/>
        <v>8067.6007499999987</v>
      </c>
      <c r="M14" s="24">
        <f t="shared" si="10"/>
        <v>242.02802249999996</v>
      </c>
      <c r="N14" s="30">
        <f t="shared" si="1"/>
        <v>8309.6287724999984</v>
      </c>
    </row>
    <row r="15" spans="1:14">
      <c r="B15" s="31" t="s">
        <v>63</v>
      </c>
      <c r="C15" s="35">
        <v>9622</v>
      </c>
      <c r="D15" s="53">
        <f t="shared" si="2"/>
        <v>0</v>
      </c>
      <c r="E15" s="53">
        <f t="shared" si="3"/>
        <v>0</v>
      </c>
      <c r="F15" s="29">
        <f t="shared" si="4"/>
        <v>0</v>
      </c>
      <c r="G15" s="24">
        <f t="shared" si="5"/>
        <v>96.22</v>
      </c>
      <c r="H15" s="24">
        <f t="shared" si="6"/>
        <v>96.22</v>
      </c>
      <c r="I15" s="24">
        <f t="shared" si="7"/>
        <v>9814.4399999999987</v>
      </c>
      <c r="J15" s="24">
        <f t="shared" si="8"/>
        <v>245.36099999999999</v>
      </c>
      <c r="K15" s="24">
        <f t="shared" si="9"/>
        <v>1005.9801</v>
      </c>
      <c r="L15" s="29">
        <f t="shared" si="0"/>
        <v>11065.7811</v>
      </c>
      <c r="M15" s="24">
        <f t="shared" si="10"/>
        <v>331.973433</v>
      </c>
      <c r="N15" s="30">
        <f t="shared" si="1"/>
        <v>11397.754532999999</v>
      </c>
    </row>
    <row r="16" spans="1:14">
      <c r="B16" s="31" t="s">
        <v>64</v>
      </c>
      <c r="C16" s="35">
        <v>11135</v>
      </c>
      <c r="D16" s="53">
        <f t="shared" si="2"/>
        <v>0</v>
      </c>
      <c r="E16" s="53">
        <f t="shared" si="3"/>
        <v>0</v>
      </c>
      <c r="F16" s="29">
        <f t="shared" si="4"/>
        <v>0</v>
      </c>
      <c r="G16" s="24">
        <f t="shared" si="5"/>
        <v>111.35000000000001</v>
      </c>
      <c r="H16" s="24">
        <f t="shared" si="6"/>
        <v>111.35000000000001</v>
      </c>
      <c r="I16" s="24">
        <f t="shared" si="7"/>
        <v>11357.7</v>
      </c>
      <c r="J16" s="24">
        <f t="shared" si="8"/>
        <v>283.94250000000005</v>
      </c>
      <c r="K16" s="24">
        <f t="shared" si="9"/>
        <v>1164.16425</v>
      </c>
      <c r="L16" s="29">
        <f t="shared" si="0"/>
        <v>12805.80675</v>
      </c>
      <c r="M16" s="24">
        <f t="shared" si="10"/>
        <v>384.17420249999998</v>
      </c>
      <c r="N16" s="30">
        <f t="shared" si="1"/>
        <v>13189.9809525</v>
      </c>
    </row>
    <row r="17" spans="2:14">
      <c r="B17" s="31" t="s">
        <v>65</v>
      </c>
      <c r="C17" s="35">
        <v>12550</v>
      </c>
      <c r="D17" s="53">
        <f t="shared" si="2"/>
        <v>0</v>
      </c>
      <c r="E17" s="53">
        <f t="shared" si="3"/>
        <v>0</v>
      </c>
      <c r="F17" s="29">
        <f t="shared" si="4"/>
        <v>0</v>
      </c>
      <c r="G17" s="24">
        <f t="shared" si="5"/>
        <v>125.5</v>
      </c>
      <c r="H17" s="24">
        <f t="shared" si="6"/>
        <v>125.5</v>
      </c>
      <c r="I17" s="24">
        <f t="shared" si="7"/>
        <v>12801</v>
      </c>
      <c r="J17" s="24">
        <f t="shared" si="8"/>
        <v>320.02500000000003</v>
      </c>
      <c r="K17" s="24">
        <f t="shared" si="9"/>
        <v>1312.1025</v>
      </c>
      <c r="L17" s="29">
        <f t="shared" si="0"/>
        <v>14433.127499999999</v>
      </c>
      <c r="M17" s="24">
        <f t="shared" si="10"/>
        <v>432.99382499999996</v>
      </c>
      <c r="N17" s="30">
        <f t="shared" si="1"/>
        <v>14866.121324999998</v>
      </c>
    </row>
    <row r="18" spans="2:14">
      <c r="B18" s="31" t="s">
        <v>66</v>
      </c>
      <c r="C18" s="35">
        <v>15314</v>
      </c>
      <c r="D18" s="53">
        <f t="shared" si="2"/>
        <v>0</v>
      </c>
      <c r="E18" s="53">
        <f t="shared" si="3"/>
        <v>0</v>
      </c>
      <c r="F18" s="29">
        <f t="shared" si="4"/>
        <v>0</v>
      </c>
      <c r="G18" s="24">
        <f t="shared" si="5"/>
        <v>153.14000000000001</v>
      </c>
      <c r="H18" s="24">
        <f t="shared" si="6"/>
        <v>153.14000000000001</v>
      </c>
      <c r="I18" s="24">
        <f t="shared" si="7"/>
        <v>15620.279999999999</v>
      </c>
      <c r="J18" s="24">
        <f t="shared" si="8"/>
        <v>390.50700000000001</v>
      </c>
      <c r="K18" s="24">
        <f t="shared" si="9"/>
        <v>1601.0787</v>
      </c>
      <c r="L18" s="29">
        <f t="shared" si="0"/>
        <v>17611.865699999998</v>
      </c>
      <c r="M18" s="24">
        <f t="shared" si="10"/>
        <v>528.35597099999995</v>
      </c>
      <c r="N18" s="30">
        <f t="shared" si="1"/>
        <v>18140.221670999999</v>
      </c>
    </row>
    <row r="19" spans="2:14">
      <c r="B19" s="32" t="s">
        <v>67</v>
      </c>
      <c r="C19" s="36">
        <v>18354</v>
      </c>
      <c r="D19" s="53">
        <f t="shared" si="2"/>
        <v>0</v>
      </c>
      <c r="E19" s="53">
        <f t="shared" si="3"/>
        <v>0</v>
      </c>
      <c r="F19" s="29">
        <f t="shared" si="4"/>
        <v>0</v>
      </c>
      <c r="G19" s="24">
        <f t="shared" si="5"/>
        <v>183.54</v>
      </c>
      <c r="H19" s="24">
        <f t="shared" si="6"/>
        <v>183.54</v>
      </c>
      <c r="I19" s="24">
        <f t="shared" si="7"/>
        <v>18721.080000000002</v>
      </c>
      <c r="J19" s="26">
        <f t="shared" si="8"/>
        <v>468.02700000000004</v>
      </c>
      <c r="K19" s="26">
        <f t="shared" si="9"/>
        <v>1918.9107000000004</v>
      </c>
      <c r="L19" s="33">
        <f t="shared" si="0"/>
        <v>21108.017700000004</v>
      </c>
      <c r="M19" s="26">
        <f t="shared" si="10"/>
        <v>633.24053100000015</v>
      </c>
      <c r="N19" s="34">
        <f t="shared" si="1"/>
        <v>21741.258231000003</v>
      </c>
    </row>
    <row r="20" spans="2:14" ht="56.25" customHeight="1">
      <c r="B20" s="66"/>
      <c r="C20" s="66"/>
      <c r="D20" s="66"/>
      <c r="E20" s="66"/>
      <c r="F20" s="66"/>
      <c r="G20" s="66"/>
      <c r="H20" s="66"/>
      <c r="I20" s="66"/>
      <c r="J20" s="66"/>
      <c r="K20" s="66"/>
      <c r="L20" s="66"/>
      <c r="M20" s="66"/>
      <c r="N20" s="66"/>
    </row>
    <row r="21" spans="2:14">
      <c r="B21" s="67" t="s">
        <v>71</v>
      </c>
      <c r="C21" s="67"/>
      <c r="D21" s="67"/>
      <c r="E21" s="67"/>
      <c r="F21" s="67"/>
      <c r="G21" s="67"/>
      <c r="H21" s="67"/>
      <c r="I21" s="67"/>
      <c r="J21" s="67"/>
      <c r="K21" s="67"/>
      <c r="L21" s="67"/>
      <c r="M21" s="67"/>
      <c r="N21" s="67"/>
    </row>
  </sheetData>
  <mergeCells count="4">
    <mergeCell ref="B1:N1"/>
    <mergeCell ref="B20:N20"/>
    <mergeCell ref="B21:N21"/>
    <mergeCell ref="B2:N2"/>
  </mergeCells>
  <pageMargins left="1" right="0.75" top="0.85" bottom="0.94"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Rate Analysis-HDPE</vt:lpstr>
      <vt:lpstr>Rate Analysis-MDPE</vt:lpstr>
      <vt:lpstr>Rate Analysis-DI</vt:lpstr>
      <vt:lpstr>'Rate Analysis-HDPE'!Print_Area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dc:creator>
  <cp:lastModifiedBy>IBM</cp:lastModifiedBy>
  <cp:lastPrinted>2010-06-24T10:53:55Z</cp:lastPrinted>
  <dcterms:created xsi:type="dcterms:W3CDTF">2009-11-23T04:48:57Z</dcterms:created>
  <dcterms:modified xsi:type="dcterms:W3CDTF">2010-08-26T10:00:40Z</dcterms:modified>
</cp:coreProperties>
</file>